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comments1.xml><?xml version="1.0" encoding="utf-8"?>
<comments xmlns="http://schemas.openxmlformats.org/spreadsheetml/2006/main">
  <authors>
    <author>Barbara Dillon</author>
  </authors>
  <commentList>
    <comment ref="I13" authorId="0">
      <text>
        <r>
          <rPr>
            <b/>
            <sz val="9"/>
            <rFont val="Tahoma"/>
            <family val="2"/>
          </rPr>
          <t>Barbara Dillon:</t>
        </r>
        <r>
          <rPr>
            <sz val="9"/>
            <rFont val="Tahoma"/>
            <family val="2"/>
          </rPr>
          <t xml:space="preserve">
Includes tons re-directed to non-mira site</t>
        </r>
      </text>
    </comment>
    <comment ref="J13" authorId="0">
      <text>
        <r>
          <rPr>
            <b/>
            <sz val="9"/>
            <rFont val="Tahoma"/>
            <family val="2"/>
          </rPr>
          <t>Barbara Dillon:</t>
        </r>
        <r>
          <rPr>
            <sz val="9"/>
            <rFont val="Tahoma"/>
            <family val="2"/>
          </rPr>
          <t xml:space="preserve">
Includes tons re-directed to non-mira site</t>
        </r>
      </text>
    </comment>
  </commentList>
</comments>
</file>

<file path=xl/sharedStrings.xml><?xml version="1.0" encoding="utf-8"?>
<sst xmlns="http://schemas.openxmlformats.org/spreadsheetml/2006/main" count="44" uniqueCount="28">
  <si>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</si>
  <si>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</si>
  <si>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</si>
  <si>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</si>
  <si>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</si>
  <si>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</si>
  <si>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</si>
  <si>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</si>
  <si>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</si>
  <si>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</si>
  <si>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</si>
  <si>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</si>
  <si>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</si>
  <si>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</si>
  <si>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</si>
  <si>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</si>
  <si>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</si>
  <si>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</si>
  <si>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</si>
  <si>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</si>
  <si>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Minimum Annual Commitment:</t>
  </si>
  <si>
    <t>Tons</t>
  </si>
  <si>
    <t>Cap:</t>
  </si>
  <si>
    <t>Minimum Commitment</t>
  </si>
  <si>
    <t>Cap</t>
  </si>
  <si>
    <t>AVG FY 14 - 17</t>
  </si>
  <si>
    <t>FY 18 Actual</t>
  </si>
  <si>
    <t>Manchester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</si>
</sst>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3" fontId="4" fillId="0" borderId="0" xfId="58" applyNumberFormat="1" applyFont="1" applyFill="1" applyAlignment="1">
      <alignment horizontal="left" vertical="top"/>
      <protection/>
    </xf>
    <xf numFmtId="3" fontId="4" fillId="0" borderId="0" xfId="58" applyNumberFormat="1" applyFont="1" applyFill="1" applyAlignment="1">
      <alignment horizontal="center" vertical="top"/>
      <protection/>
    </xf>
    <xf numFmtId="3" fontId="6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37" fontId="0" fillId="33" borderId="12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58" applyNumberFormat="1" applyFont="1" applyFill="1" applyAlignment="1">
      <alignment horizontal="right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2104220"/>
        <c:axId val="22067069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Report'!$C$7:$N$7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ser>
          <c:idx val="6"/>
          <c:order val="6"/>
          <c:tx>
            <c:strRef>
              <c:f>'MSW Report'!$B$4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'MSW Report'!$C$7:$N$7</c:f>
              <c:strCache/>
            </c:strRef>
          </c:cat>
          <c:val>
            <c:numRef>
              <c:f>'MSW Report'!$C$4:$N$4</c:f>
              <c:numCache/>
            </c:numRef>
          </c:val>
          <c:smooth val="0"/>
        </c:ser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0435"/>
          <c:w val="0.14425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4385894"/>
        <c:axId val="4260213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624840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32510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18">
      <c r="A1" s="3"/>
      <c r="B1" s="32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26"/>
      <c r="B2" s="34" t="s">
        <v>20</v>
      </c>
      <c r="C2" s="34"/>
      <c r="D2" s="34"/>
      <c r="E2" s="34"/>
      <c r="F2" s="34"/>
      <c r="G2" s="34"/>
      <c r="H2" s="34"/>
      <c r="I2" s="34">
        <v>12894</v>
      </c>
      <c r="J2" s="34"/>
      <c r="K2" s="27" t="s">
        <v>21</v>
      </c>
      <c r="L2" s="28"/>
      <c r="M2" s="28"/>
      <c r="N2" s="28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>
      <c r="A3" s="26"/>
      <c r="B3" s="34" t="s">
        <v>22</v>
      </c>
      <c r="C3" s="34"/>
      <c r="D3" s="34"/>
      <c r="E3" s="34"/>
      <c r="F3" s="34"/>
      <c r="G3" s="34"/>
      <c r="H3" s="34"/>
      <c r="I3" s="34">
        <v>14251</v>
      </c>
      <c r="J3" s="34"/>
      <c r="K3" s="27" t="s">
        <v>21</v>
      </c>
      <c r="L3" s="28"/>
      <c r="M3" s="28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>
      <c r="A4" s="26"/>
      <c r="B4" s="30" t="s">
        <v>23</v>
      </c>
      <c r="C4" s="29">
        <v>12894</v>
      </c>
      <c r="D4" s="29">
        <v>12894</v>
      </c>
      <c r="E4" s="29">
        <v>12894</v>
      </c>
      <c r="F4" s="29">
        <v>12894</v>
      </c>
      <c r="G4" s="29">
        <v>12894</v>
      </c>
      <c r="H4" s="29">
        <v>12894</v>
      </c>
      <c r="I4" s="29">
        <v>12894</v>
      </c>
      <c r="J4" s="29">
        <v>12894</v>
      </c>
      <c r="K4" s="29">
        <v>12894</v>
      </c>
      <c r="L4" s="29">
        <v>12894</v>
      </c>
      <c r="M4" s="29">
        <v>12894</v>
      </c>
      <c r="N4" s="29">
        <v>12894</v>
      </c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.75">
      <c r="A5" s="26"/>
      <c r="B5" s="30" t="s">
        <v>24</v>
      </c>
      <c r="C5" s="29">
        <v>14251</v>
      </c>
      <c r="D5" s="29">
        <v>14251</v>
      </c>
      <c r="E5" s="29">
        <v>14251</v>
      </c>
      <c r="F5" s="29">
        <v>14251</v>
      </c>
      <c r="G5" s="29">
        <v>14251</v>
      </c>
      <c r="H5" s="29">
        <v>14251</v>
      </c>
      <c r="I5" s="29">
        <v>14251</v>
      </c>
      <c r="J5" s="29">
        <v>14251</v>
      </c>
      <c r="K5" s="29">
        <v>14251</v>
      </c>
      <c r="L5" s="29">
        <v>14251</v>
      </c>
      <c r="M5" s="29">
        <v>14251</v>
      </c>
      <c r="N5" s="29">
        <v>14251</v>
      </c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>
      <c r="A6" s="3"/>
      <c r="B6" s="33" t="s">
        <v>14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5" t="s">
        <v>12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7" t="s">
        <v>16</v>
      </c>
      <c r="C8" s="23">
        <v>1232.76</v>
      </c>
      <c r="D8" s="23">
        <v>1168.89</v>
      </c>
      <c r="E8" s="23">
        <v>1096.75</v>
      </c>
      <c r="F8" s="23">
        <v>1104.87</v>
      </c>
      <c r="G8" s="23">
        <v>1027.36</v>
      </c>
      <c r="H8" s="23">
        <v>1092.03</v>
      </c>
      <c r="I8" s="23">
        <v>1017.32</v>
      </c>
      <c r="J8" s="23">
        <v>823.04</v>
      </c>
      <c r="K8" s="23">
        <v>935.99</v>
      </c>
      <c r="L8" s="23">
        <v>1140.98</v>
      </c>
      <c r="M8" s="23">
        <v>1252.7</v>
      </c>
      <c r="N8" s="23">
        <v>1109.53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5" t="s">
        <v>17</v>
      </c>
      <c r="C9" s="23">
        <v>1207.45</v>
      </c>
      <c r="D9" s="23">
        <v>1093.45</v>
      </c>
      <c r="E9" s="23">
        <v>1108.79</v>
      </c>
      <c r="F9" s="23">
        <v>1130.66</v>
      </c>
      <c r="G9" s="23">
        <v>998.53</v>
      </c>
      <c r="H9" s="23">
        <v>1170.61</v>
      </c>
      <c r="I9" s="23">
        <v>952.82</v>
      </c>
      <c r="J9" s="23">
        <v>796.7</v>
      </c>
      <c r="K9" s="23">
        <v>987.65</v>
      </c>
      <c r="L9" s="23">
        <v>1174.24</v>
      </c>
      <c r="M9" s="23">
        <v>1161.4</v>
      </c>
      <c r="N9" s="23">
        <v>1173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5" t="s">
        <v>18</v>
      </c>
      <c r="C10" s="24">
        <v>1224.79</v>
      </c>
      <c r="D10" s="24">
        <v>1079.43</v>
      </c>
      <c r="E10" s="24">
        <v>1144.32</v>
      </c>
      <c r="F10" s="24">
        <v>1101.89</v>
      </c>
      <c r="G10" s="24">
        <v>1088.03</v>
      </c>
      <c r="H10" s="24">
        <v>1164.24</v>
      </c>
      <c r="I10" s="24">
        <v>983.9</v>
      </c>
      <c r="J10" s="24">
        <v>947.97</v>
      </c>
      <c r="K10" s="24">
        <v>1083.55</v>
      </c>
      <c r="L10" s="24">
        <v>1050.5</v>
      </c>
      <c r="M10" s="24">
        <v>1113.52</v>
      </c>
      <c r="N10" s="24">
        <v>1231.55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5" t="s">
        <v>19</v>
      </c>
      <c r="C11" s="16">
        <v>1118.27</v>
      </c>
      <c r="D11" s="16">
        <v>1206.98</v>
      </c>
      <c r="E11" s="16">
        <v>1114.9</v>
      </c>
      <c r="F11" s="16">
        <v>1030.86</v>
      </c>
      <c r="G11" s="16">
        <v>1149.72</v>
      </c>
      <c r="H11" s="16">
        <v>1114.27</v>
      </c>
      <c r="I11" s="16">
        <v>1027.74</v>
      </c>
      <c r="J11" s="16">
        <v>898.99</v>
      </c>
      <c r="K11" s="16">
        <v>1038.07</v>
      </c>
      <c r="L11" s="16">
        <v>1080.89</v>
      </c>
      <c r="M11" s="16">
        <v>1220.97</v>
      </c>
      <c r="N11" s="16">
        <v>1298.57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7" t="s">
        <v>25</v>
      </c>
      <c r="C12" s="18">
        <f>AVERAGE(C8:C11)</f>
        <v>1195.8175</v>
      </c>
      <c r="D12" s="18">
        <f aca="true" t="shared" si="0" ref="D12:N12">AVERAGE(D8:D11)</f>
        <v>1137.1875</v>
      </c>
      <c r="E12" s="18">
        <f t="shared" si="0"/>
        <v>1116.19</v>
      </c>
      <c r="F12" s="18">
        <f t="shared" si="0"/>
        <v>1092.07</v>
      </c>
      <c r="G12" s="18">
        <f t="shared" si="0"/>
        <v>1065.91</v>
      </c>
      <c r="H12" s="18">
        <f t="shared" si="0"/>
        <v>1135.2875</v>
      </c>
      <c r="I12" s="18">
        <f t="shared" si="0"/>
        <v>995.4449999999999</v>
      </c>
      <c r="J12" s="18">
        <f t="shared" si="0"/>
        <v>866.675</v>
      </c>
      <c r="K12" s="18">
        <f t="shared" si="0"/>
        <v>1011.3149999999998</v>
      </c>
      <c r="L12" s="18">
        <f t="shared" si="0"/>
        <v>1111.6525000000001</v>
      </c>
      <c r="M12" s="18">
        <f t="shared" si="0"/>
        <v>1187.1475</v>
      </c>
      <c r="N12" s="18">
        <f t="shared" si="0"/>
        <v>1203.1625</v>
      </c>
      <c r="O12" s="22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19" t="s">
        <v>26</v>
      </c>
      <c r="C13" s="20">
        <v>1160.17</v>
      </c>
      <c r="D13" s="20">
        <v>1244.22</v>
      </c>
      <c r="E13" s="20">
        <v>1107.41</v>
      </c>
      <c r="F13" s="20">
        <v>1123.41</v>
      </c>
      <c r="G13" s="20">
        <v>1224.59</v>
      </c>
      <c r="H13" s="20">
        <v>1024.67</v>
      </c>
      <c r="I13" s="31">
        <f>758.51+328.65</f>
        <v>1087.1599999999999</v>
      </c>
      <c r="J13" s="31">
        <f>846.97+90.68</f>
        <v>937.6500000000001</v>
      </c>
      <c r="K13" s="20"/>
      <c r="L13" s="20"/>
      <c r="M13" s="20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7" t="s">
        <v>13</v>
      </c>
      <c r="C14" s="18">
        <f>IF(C13=0,"",C13-C12)</f>
        <v>-35.647500000000036</v>
      </c>
      <c r="D14" s="18">
        <f>IF(D13="","",D13-D12)</f>
        <v>107.03250000000003</v>
      </c>
      <c r="E14" s="18">
        <f aca="true" t="shared" si="1" ref="E14:N14">IF(E13="","",E13-E12)</f>
        <v>-8.779999999999973</v>
      </c>
      <c r="F14" s="18">
        <f t="shared" si="1"/>
        <v>31.340000000000146</v>
      </c>
      <c r="G14" s="18">
        <f t="shared" si="1"/>
        <v>158.67999999999984</v>
      </c>
      <c r="H14" s="18">
        <f t="shared" si="1"/>
        <v>-110.61749999999984</v>
      </c>
      <c r="I14" s="18">
        <f t="shared" si="1"/>
        <v>91.71499999999992</v>
      </c>
      <c r="J14" s="18">
        <f t="shared" si="1"/>
        <v>70.97500000000014</v>
      </c>
      <c r="K14" s="18">
        <f t="shared" si="1"/>
      </c>
      <c r="L14" s="18">
        <f t="shared" si="1"/>
      </c>
      <c r="M14" s="18">
        <f t="shared" si="1"/>
      </c>
      <c r="N14" s="18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7" t="s">
        <v>13</v>
      </c>
      <c r="C15" s="21">
        <f>IF(C13=0,"",C14/C12)</f>
        <v>-0.02981015079642172</v>
      </c>
      <c r="D15" s="21">
        <f>IF(D13="","",D14/D12)</f>
        <v>0.09412036273701568</v>
      </c>
      <c r="E15" s="21">
        <f aca="true" t="shared" si="2" ref="E15:N15">IF(E13="","",E14/E12)</f>
        <v>-0.007866044311452327</v>
      </c>
      <c r="F15" s="21">
        <f t="shared" si="2"/>
        <v>0.0286977940974481</v>
      </c>
      <c r="G15" s="21">
        <f t="shared" si="2"/>
        <v>0.14886810331078593</v>
      </c>
      <c r="H15" s="21">
        <f t="shared" si="2"/>
        <v>-0.09743567158098705</v>
      </c>
      <c r="I15" s="21">
        <f t="shared" si="2"/>
        <v>0.09213467343750777</v>
      </c>
      <c r="J15" s="21">
        <f t="shared" si="2"/>
        <v>0.08189344333227581</v>
      </c>
      <c r="K15" s="21">
        <f t="shared" si="2"/>
      </c>
      <c r="L15" s="21">
        <f t="shared" si="2"/>
      </c>
      <c r="M15" s="21">
        <f t="shared" si="2"/>
      </c>
      <c r="N15" s="21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3" t="s">
        <v>15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5" t="s">
        <v>12</v>
      </c>
      <c r="C18" s="6" t="s">
        <v>0</v>
      </c>
      <c r="D18" s="6" t="s">
        <v>1</v>
      </c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10</v>
      </c>
      <c r="N18" s="6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7" t="str">
        <f aca="true" t="shared" si="3" ref="B19:C22">B8</f>
        <v>FY 14 Actual</v>
      </c>
      <c r="C19" s="8">
        <f t="shared" si="3"/>
        <v>1232.76</v>
      </c>
      <c r="D19" s="8">
        <f>C19+D8</f>
        <v>2401.65</v>
      </c>
      <c r="E19" s="8">
        <f aca="true" t="shared" si="4" ref="E19:N21">D19+E8</f>
        <v>3498.4</v>
      </c>
      <c r="F19" s="8">
        <f t="shared" si="4"/>
        <v>4603.27</v>
      </c>
      <c r="G19" s="8">
        <f t="shared" si="4"/>
        <v>5630.63</v>
      </c>
      <c r="H19" s="8">
        <f t="shared" si="4"/>
        <v>6722.66</v>
      </c>
      <c r="I19" s="8">
        <f t="shared" si="4"/>
        <v>7739.98</v>
      </c>
      <c r="J19" s="8">
        <f t="shared" si="4"/>
        <v>8563.02</v>
      </c>
      <c r="K19" s="8">
        <f t="shared" si="4"/>
        <v>9499.01</v>
      </c>
      <c r="L19" s="8">
        <f t="shared" si="4"/>
        <v>10639.99</v>
      </c>
      <c r="M19" s="8">
        <f t="shared" si="4"/>
        <v>11892.69</v>
      </c>
      <c r="N19" s="8">
        <f t="shared" si="4"/>
        <v>13002.220000000001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7" t="str">
        <f t="shared" si="3"/>
        <v>FY 15 Actual</v>
      </c>
      <c r="C20" s="8">
        <f t="shared" si="3"/>
        <v>1207.45</v>
      </c>
      <c r="D20" s="8">
        <f>C20+D9</f>
        <v>2300.9</v>
      </c>
      <c r="E20" s="8">
        <f t="shared" si="4"/>
        <v>3409.69</v>
      </c>
      <c r="F20" s="8">
        <f t="shared" si="4"/>
        <v>4540.35</v>
      </c>
      <c r="G20" s="8">
        <f t="shared" si="4"/>
        <v>5538.88</v>
      </c>
      <c r="H20" s="8">
        <f t="shared" si="4"/>
        <v>6709.49</v>
      </c>
      <c r="I20" s="8">
        <f t="shared" si="4"/>
        <v>7662.3099999999995</v>
      </c>
      <c r="J20" s="8">
        <f t="shared" si="4"/>
        <v>8459.01</v>
      </c>
      <c r="K20" s="8">
        <f t="shared" si="4"/>
        <v>9446.66</v>
      </c>
      <c r="L20" s="8">
        <f t="shared" si="4"/>
        <v>10620.9</v>
      </c>
      <c r="M20" s="8">
        <f t="shared" si="4"/>
        <v>11782.3</v>
      </c>
      <c r="N20" s="8">
        <f t="shared" si="4"/>
        <v>12955.3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5" t="str">
        <f t="shared" si="3"/>
        <v>FY 16 Actual</v>
      </c>
      <c r="C21" s="16">
        <f t="shared" si="3"/>
        <v>1224.79</v>
      </c>
      <c r="D21" s="8">
        <f>C21+D10</f>
        <v>2304.2200000000003</v>
      </c>
      <c r="E21" s="16">
        <f t="shared" si="4"/>
        <v>3448.54</v>
      </c>
      <c r="F21" s="16">
        <f t="shared" si="4"/>
        <v>4550.43</v>
      </c>
      <c r="G21" s="16">
        <f t="shared" si="4"/>
        <v>5638.46</v>
      </c>
      <c r="H21" s="16">
        <f t="shared" si="4"/>
        <v>6802.7</v>
      </c>
      <c r="I21" s="16">
        <f t="shared" si="4"/>
        <v>7786.599999999999</v>
      </c>
      <c r="J21" s="16">
        <f t="shared" si="4"/>
        <v>8734.57</v>
      </c>
      <c r="K21" s="16">
        <f t="shared" si="4"/>
        <v>9818.119999999999</v>
      </c>
      <c r="L21" s="16">
        <f t="shared" si="4"/>
        <v>10868.619999999999</v>
      </c>
      <c r="M21" s="16">
        <f t="shared" si="4"/>
        <v>11982.14</v>
      </c>
      <c r="N21" s="16">
        <f t="shared" si="4"/>
        <v>13213.689999999999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5" t="str">
        <f t="shared" si="3"/>
        <v>FY 17 Actual</v>
      </c>
      <c r="C22" s="16">
        <f t="shared" si="3"/>
        <v>1118.27</v>
      </c>
      <c r="D22" s="16">
        <f aca="true" t="shared" si="5" ref="D22:N22">IF(D11="","",C22+D11)</f>
        <v>2325.25</v>
      </c>
      <c r="E22" s="16">
        <f t="shared" si="5"/>
        <v>3440.15</v>
      </c>
      <c r="F22" s="16">
        <f t="shared" si="5"/>
        <v>4471.01</v>
      </c>
      <c r="G22" s="16">
        <f t="shared" si="5"/>
        <v>5620.7300000000005</v>
      </c>
      <c r="H22" s="16">
        <f t="shared" si="5"/>
        <v>6735</v>
      </c>
      <c r="I22" s="16">
        <f t="shared" si="5"/>
        <v>7762.74</v>
      </c>
      <c r="J22" s="16">
        <f t="shared" si="5"/>
        <v>8661.73</v>
      </c>
      <c r="K22" s="16">
        <f t="shared" si="5"/>
        <v>9699.8</v>
      </c>
      <c r="L22" s="16">
        <f t="shared" si="5"/>
        <v>10780.689999999999</v>
      </c>
      <c r="M22" s="16">
        <f t="shared" si="5"/>
        <v>12001.659999999998</v>
      </c>
      <c r="N22" s="16">
        <f t="shared" si="5"/>
        <v>13300.229999999998</v>
      </c>
      <c r="O22" s="2"/>
      <c r="P22" s="10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7" t="str">
        <f>B12</f>
        <v>AVG FY 14 - 17</v>
      </c>
      <c r="C23" s="18">
        <f>AVERAGE(C19:C22)</f>
        <v>1195.8175</v>
      </c>
      <c r="D23" s="18">
        <f aca="true" t="shared" si="6" ref="D23:N23">AVERAGE(D19:D22)</f>
        <v>2333.005</v>
      </c>
      <c r="E23" s="18">
        <f t="shared" si="6"/>
        <v>3449.195</v>
      </c>
      <c r="F23" s="18">
        <f t="shared" si="6"/>
        <v>4541.265</v>
      </c>
      <c r="G23" s="18">
        <f t="shared" si="6"/>
        <v>5607.175</v>
      </c>
      <c r="H23" s="18">
        <f t="shared" si="6"/>
        <v>6742.4625</v>
      </c>
      <c r="I23" s="18">
        <f t="shared" si="6"/>
        <v>7737.907499999999</v>
      </c>
      <c r="J23" s="18">
        <f t="shared" si="6"/>
        <v>8604.5825</v>
      </c>
      <c r="K23" s="18">
        <f t="shared" si="6"/>
        <v>9615.8975</v>
      </c>
      <c r="L23" s="18">
        <f t="shared" si="6"/>
        <v>10727.55</v>
      </c>
      <c r="M23" s="18">
        <f t="shared" si="6"/>
        <v>11914.697499999998</v>
      </c>
      <c r="N23" s="18">
        <f t="shared" si="6"/>
        <v>13117.859999999999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19" t="str">
        <f>B13</f>
        <v>FY 18 Actual</v>
      </c>
      <c r="C24" s="20">
        <f>C13</f>
        <v>1160.17</v>
      </c>
      <c r="D24" s="20">
        <f>IF(D13="","",C24+D13)</f>
        <v>2404.3900000000003</v>
      </c>
      <c r="E24" s="20">
        <f aca="true" t="shared" si="7" ref="E24:N24">IF(E13="","",D24+E13)</f>
        <v>3511.8</v>
      </c>
      <c r="F24" s="20">
        <f t="shared" si="7"/>
        <v>4635.21</v>
      </c>
      <c r="G24" s="20">
        <f t="shared" si="7"/>
        <v>5859.8</v>
      </c>
      <c r="H24" s="20">
        <f t="shared" si="7"/>
        <v>6884.47</v>
      </c>
      <c r="I24" s="20">
        <f t="shared" si="7"/>
        <v>7971.63</v>
      </c>
      <c r="J24" s="20">
        <f t="shared" si="7"/>
        <v>8909.28</v>
      </c>
      <c r="K24" s="20">
        <f t="shared" si="7"/>
      </c>
      <c r="L24" s="20">
        <f t="shared" si="7"/>
      </c>
      <c r="M24" s="20">
        <f t="shared" si="7"/>
      </c>
      <c r="N24" s="20">
        <f t="shared" si="7"/>
      </c>
      <c r="O24" s="2"/>
      <c r="P24" s="10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7" t="str">
        <f>B14</f>
        <v>Deviation from AVG</v>
      </c>
      <c r="C25" s="18">
        <f>IF(C24=0,"",C24-C23)</f>
        <v>-35.647500000000036</v>
      </c>
      <c r="D25" s="18">
        <f>IF(D24="","",D24-D23)</f>
        <v>71.38500000000022</v>
      </c>
      <c r="E25" s="18">
        <f aca="true" t="shared" si="8" ref="E25:N25">IF(E24="","",E24-E23)</f>
        <v>62.60500000000002</v>
      </c>
      <c r="F25" s="18">
        <f t="shared" si="8"/>
        <v>93.94499999999971</v>
      </c>
      <c r="G25" s="18">
        <f t="shared" si="8"/>
        <v>252.625</v>
      </c>
      <c r="H25" s="18">
        <f t="shared" si="8"/>
        <v>142.00750000000062</v>
      </c>
      <c r="I25" s="18">
        <f t="shared" si="8"/>
        <v>233.72250000000076</v>
      </c>
      <c r="J25" s="18">
        <f t="shared" si="8"/>
        <v>304.6975000000002</v>
      </c>
      <c r="K25" s="18">
        <f t="shared" si="8"/>
      </c>
      <c r="L25" s="18">
        <f t="shared" si="8"/>
      </c>
      <c r="M25" s="18">
        <f t="shared" si="8"/>
      </c>
      <c r="N25" s="18">
        <f t="shared" si="8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7" t="str">
        <f>B15</f>
        <v>Deviation from AVG</v>
      </c>
      <c r="C26" s="21">
        <f>IF(C24=0,"",C25/C23)</f>
        <v>-0.02981015079642172</v>
      </c>
      <c r="D26" s="21">
        <f>IF(D24="","",D25/D23)</f>
        <v>0.030597876986976115</v>
      </c>
      <c r="E26" s="21">
        <f aca="true" t="shared" si="9" ref="E26:N26">IF(E24="","",E25/E23)</f>
        <v>0.018150611954383562</v>
      </c>
      <c r="F26" s="21">
        <f t="shared" si="9"/>
        <v>0.02068696717764757</v>
      </c>
      <c r="G26" s="21">
        <f t="shared" si="9"/>
        <v>0.045053881856728206</v>
      </c>
      <c r="H26" s="21">
        <f t="shared" si="9"/>
        <v>0.02106166700964234</v>
      </c>
      <c r="I26" s="21">
        <f t="shared" si="9"/>
        <v>0.030204871278184803</v>
      </c>
      <c r="J26" s="21">
        <f t="shared" si="9"/>
        <v>0.03541107311133343</v>
      </c>
      <c r="K26" s="21">
        <f t="shared" si="9"/>
      </c>
      <c r="L26" s="21">
        <f t="shared" si="9"/>
      </c>
      <c r="M26" s="21">
        <f t="shared" si="9"/>
      </c>
      <c r="N26" s="21">
        <f t="shared" si="9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3" t="s">
        <v>15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9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2018-03-12T18:45:57Z</dcterms:modified>
  <cp:category/>
  <cp:version/>
  <cp:contentType/>
  <cp:contentStatus/>
</cp:coreProperties>
</file>